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7"/>
  </bookViews>
  <sheets>
    <sheet name="pearson皮尔逊相关系数" sheetId="1" r:id="rId1"/>
    <sheet name="标准误" sheetId="3" r:id="rId2"/>
    <sheet name="spearman相关系数" sheetId="2" r:id="rId3"/>
  </sheets>
  <externalReferences>
    <externalReference r:id="rId4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5" i="3" l="1"/>
  <c r="D4" i="3"/>
  <c r="D3" i="3"/>
  <c r="D2" i="3"/>
  <c r="D1" i="3"/>
  <c r="D5" i="3"/>
  <c r="K22" i="2" l="1"/>
  <c r="B28" i="2" l="1"/>
  <c r="B27" i="2"/>
  <c r="J22" i="2"/>
  <c r="J3" i="2"/>
  <c r="J4" i="2"/>
  <c r="J5" i="2"/>
  <c r="J6" i="2"/>
  <c r="J7" i="2"/>
  <c r="J8" i="2"/>
  <c r="J9" i="2"/>
  <c r="J10" i="2"/>
  <c r="J11" i="2"/>
  <c r="J12" i="2"/>
  <c r="J13" i="2"/>
  <c r="J14" i="2"/>
  <c r="J15" i="2"/>
  <c r="J16" i="2"/>
  <c r="J17" i="2"/>
  <c r="J18" i="2"/>
  <c r="J19" i="2"/>
  <c r="J20" i="2"/>
  <c r="J21" i="2"/>
  <c r="J2" i="2"/>
  <c r="I3" i="2"/>
  <c r="I4" i="2"/>
  <c r="I5" i="2"/>
  <c r="I6" i="2"/>
  <c r="I7" i="2"/>
  <c r="I8" i="2"/>
  <c r="I9" i="2"/>
  <c r="I10" i="2"/>
  <c r="I11" i="2"/>
  <c r="I12" i="2"/>
  <c r="I13" i="2"/>
  <c r="I14" i="2"/>
  <c r="I15" i="2"/>
  <c r="I16" i="2"/>
  <c r="I17" i="2"/>
  <c r="I18" i="2"/>
  <c r="I19" i="2"/>
  <c r="I20" i="2"/>
  <c r="I21" i="2"/>
  <c r="I2" i="2"/>
  <c r="H3" i="2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" i="2"/>
  <c r="B30" i="2"/>
  <c r="B31" i="2" s="1"/>
  <c r="B32" i="2" s="1"/>
  <c r="B25" i="2"/>
  <c r="B24" i="2"/>
  <c r="D18" i="1"/>
  <c r="H22" i="2" l="1"/>
  <c r="I22" i="2"/>
  <c r="B20" i="1"/>
  <c r="B21" i="1" s="1"/>
  <c r="B13" i="1" l="1"/>
  <c r="B12" i="1"/>
  <c r="B14" i="1"/>
  <c r="V6" i="1" l="1"/>
  <c r="W6" i="1"/>
  <c r="W5" i="1"/>
  <c r="V5" i="1"/>
  <c r="W4" i="1"/>
  <c r="W3" i="1"/>
  <c r="V3" i="1"/>
  <c r="B3" i="1"/>
  <c r="C5" i="1"/>
  <c r="D5" i="1"/>
  <c r="E5" i="1"/>
  <c r="F5" i="1"/>
  <c r="G5" i="1"/>
  <c r="H5" i="1"/>
  <c r="I5" i="1"/>
  <c r="J5" i="1"/>
  <c r="K5" i="1"/>
  <c r="L5" i="1"/>
  <c r="M5" i="1"/>
  <c r="N5" i="1"/>
  <c r="O5" i="1"/>
  <c r="P5" i="1"/>
  <c r="Q5" i="1"/>
  <c r="R5" i="1"/>
  <c r="S5" i="1"/>
  <c r="T5" i="1"/>
  <c r="U5" i="1"/>
  <c r="B5" i="1"/>
  <c r="C4" i="1"/>
  <c r="D4" i="1"/>
  <c r="V4" i="1" s="1"/>
  <c r="E4" i="1"/>
  <c r="F4" i="1"/>
  <c r="G4" i="1"/>
  <c r="H4" i="1"/>
  <c r="I4" i="1"/>
  <c r="J4" i="1"/>
  <c r="K4" i="1"/>
  <c r="L4" i="1"/>
  <c r="M4" i="1"/>
  <c r="N4" i="1"/>
  <c r="O4" i="1"/>
  <c r="P4" i="1"/>
  <c r="Q4" i="1"/>
  <c r="R4" i="1"/>
  <c r="S4" i="1"/>
  <c r="T4" i="1"/>
  <c r="U4" i="1"/>
  <c r="B4" i="1"/>
  <c r="C3" i="1"/>
  <c r="D3" i="1"/>
  <c r="E3" i="1"/>
  <c r="F3" i="1"/>
  <c r="G3" i="1"/>
  <c r="H3" i="1"/>
  <c r="I3" i="1"/>
  <c r="J3" i="1"/>
  <c r="K3" i="1"/>
  <c r="L3" i="1"/>
  <c r="M3" i="1"/>
  <c r="N3" i="1"/>
  <c r="O3" i="1"/>
  <c r="P3" i="1"/>
  <c r="Q3" i="1"/>
  <c r="R3" i="1"/>
  <c r="S3" i="1"/>
  <c r="T3" i="1"/>
  <c r="U3" i="1"/>
  <c r="B17" i="1"/>
  <c r="B16" i="1"/>
  <c r="C18" i="1"/>
  <c r="E13" i="1"/>
  <c r="D12" i="1"/>
  <c r="B10" i="1"/>
  <c r="B9" i="1"/>
  <c r="E12" i="1" l="1"/>
  <c r="D13" i="1"/>
</calcChain>
</file>

<file path=xl/sharedStrings.xml><?xml version="1.0" encoding="utf-8"?>
<sst xmlns="http://schemas.openxmlformats.org/spreadsheetml/2006/main" count="49" uniqueCount="43">
  <si>
    <t>x</t>
    <phoneticPr fontId="1" type="noConversion"/>
  </si>
  <si>
    <t>y</t>
    <phoneticPr fontId="1" type="noConversion"/>
  </si>
  <si>
    <t>x的mean</t>
    <phoneticPr fontId="1" type="noConversion"/>
  </si>
  <si>
    <t>y的mean</t>
    <phoneticPr fontId="1" type="noConversion"/>
  </si>
  <si>
    <t>x的var</t>
    <phoneticPr fontId="1" type="noConversion"/>
  </si>
  <si>
    <t>y的var</t>
    <phoneticPr fontId="1" type="noConversion"/>
  </si>
  <si>
    <t>xy的cov</t>
    <phoneticPr fontId="1" type="noConversion"/>
  </si>
  <si>
    <t>协方差矩阵</t>
    <phoneticPr fontId="1" type="noConversion"/>
  </si>
  <si>
    <t>x的std</t>
    <phoneticPr fontId="1" type="noConversion"/>
  </si>
  <si>
    <t xml:space="preserve">y的std </t>
    <phoneticPr fontId="1" type="noConversion"/>
  </si>
  <si>
    <t>(15条消息) 关于Pearson相关系数的显著性p值如何计算以及背后原因的思考_若水2222的博客-CSDN博客_相关系数的p值如何计算</t>
  </si>
  <si>
    <t>xi</t>
    <phoneticPr fontId="1" type="noConversion"/>
  </si>
  <si>
    <t>yi</t>
    <phoneticPr fontId="1" type="noConversion"/>
  </si>
  <si>
    <t>序号</t>
    <phoneticPr fontId="1" type="noConversion"/>
  </si>
  <si>
    <t>qxy</t>
    <phoneticPr fontId="1" type="noConversion"/>
  </si>
  <si>
    <t>Ry的mean</t>
    <phoneticPr fontId="1" type="noConversion"/>
  </si>
  <si>
    <t>Rx的mean</t>
    <phoneticPr fontId="1" type="noConversion"/>
  </si>
  <si>
    <t>Rx的std</t>
    <phoneticPr fontId="1" type="noConversion"/>
  </si>
  <si>
    <t>Ry的std</t>
    <phoneticPr fontId="1" type="noConversion"/>
  </si>
  <si>
    <t>R</t>
    <phoneticPr fontId="1" type="noConversion"/>
  </si>
  <si>
    <t>S</t>
    <phoneticPr fontId="1" type="noConversion"/>
  </si>
  <si>
    <t>分子</t>
    <phoneticPr fontId="1" type="noConversion"/>
  </si>
  <si>
    <t>分母1</t>
    <phoneticPr fontId="1" type="noConversion"/>
  </si>
  <si>
    <t>分母2</t>
    <phoneticPr fontId="1" type="noConversion"/>
  </si>
  <si>
    <t>最低限度的手动计算对于掌握一个新的概念是绝对必要的，手动计算能帮助更加深刻地理解本质</t>
  </si>
  <si>
    <t>这里需要注意的是：如果有重复数据，则必须计算秩的时候，需要计算各种可能性，而不仅仅按数字出现的顺序来算秩，以最大spearman系数为最后结果</t>
    <phoneticPr fontId="1" type="noConversion"/>
  </si>
  <si>
    <t>★</t>
    <phoneticPr fontId="1" type="noConversion"/>
  </si>
  <si>
    <r>
      <t>Pearson系数</t>
    </r>
    <r>
      <rPr>
        <b/>
        <sz val="11"/>
        <color rgb="FFFF0000"/>
        <rFont val="等线"/>
        <family val="3"/>
        <charset val="134"/>
        <scheme val="minor"/>
      </rPr>
      <t>★</t>
    </r>
    <phoneticPr fontId="1" type="noConversion"/>
  </si>
  <si>
    <t>★★</t>
    <phoneticPr fontId="1" type="noConversion"/>
  </si>
  <si>
    <t>★</t>
    <phoneticPr fontId="1" type="noConversion"/>
  </si>
  <si>
    <t>★★</t>
    <phoneticPr fontId="1" type="noConversion"/>
  </si>
  <si>
    <t>★★★</t>
    <phoneticPr fontId="1" type="noConversion"/>
  </si>
  <si>
    <t>p-value</t>
    <phoneticPr fontId="1" type="noConversion"/>
  </si>
  <si>
    <t>t-value</t>
    <phoneticPr fontId="1" type="noConversion"/>
  </si>
  <si>
    <t>H0：X和Y无关，H1：X和Y有关</t>
    <phoneticPr fontId="1" type="noConversion"/>
  </si>
  <si>
    <t>必须拒绝h0，选择H1，X和Y有关</t>
    <phoneticPr fontId="1" type="noConversion"/>
  </si>
  <si>
    <t>拒绝H0，接受H1，X和Y有关</t>
    <phoneticPr fontId="1" type="noConversion"/>
  </si>
  <si>
    <t>pearson系数</t>
    <phoneticPr fontId="1" type="noConversion"/>
  </si>
  <si>
    <t>标准误 - 知乎 (zhihu.com)</t>
  </si>
  <si>
    <t>x-bar</t>
    <phoneticPr fontId="1" type="noConversion"/>
  </si>
  <si>
    <t>var</t>
    <phoneticPr fontId="1" type="noConversion"/>
  </si>
  <si>
    <t>std</t>
    <phoneticPr fontId="1" type="noConversion"/>
  </si>
  <si>
    <t>stderr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</si>
</sst>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8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sz val="11"/>
      <color rgb="FFFF0000"/>
      <name val="等线"/>
      <family val="2"/>
      <scheme val="minor"/>
    </font>
    <font>
      <b/>
      <sz val="12"/>
      <color rgb="FF4D4D4D"/>
      <name val="宋体"/>
      <family val="3"/>
      <charset val="134"/>
    </font>
    <font>
      <sz val="11"/>
      <color rgb="FFFF0000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8">
    <xf numFmtId="0" fontId="0" fillId="0" borderId="0" xfId="0"/>
    <xf numFmtId="0" fontId="2" fillId="0" borderId="0" xfId="0" applyFont="1"/>
    <xf numFmtId="0" fontId="3" fillId="0" borderId="0" xfId="1"/>
    <xf numFmtId="0" fontId="2" fillId="0" borderId="0" xfId="0" applyFont="1" applyAlignment="1">
      <alignment horizont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0" fillId="0" borderId="0" xfId="0" applyAlignment="1">
      <alignment horizontal="center"/>
    </xf>
  </cellXfs>
  <cellStyles count="2">
    <cellStyle name="常规" xfId="0" builtinId="0"/>
    <cellStyle name="超链接" xfId="1" builtinId="8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471188</xdr:colOff>
      <xdr:row>39</xdr:row>
      <xdr:rowOff>29450</xdr:rowOff>
    </xdr:from>
    <xdr:to>
      <xdr:col>6</xdr:col>
      <xdr:colOff>250319</xdr:colOff>
      <xdr:row>40</xdr:row>
      <xdr:rowOff>7363</xdr:rowOff>
    </xdr:to>
    <xdr:sp macro="" textlink="">
      <xdr:nvSpPr>
        <xdr:cNvPr id="2" name="右箭头 1"/>
        <xdr:cNvSpPr/>
      </xdr:nvSpPr>
      <xdr:spPr>
        <a:xfrm>
          <a:off x="4432116" y="6920580"/>
          <a:ext cx="423333" cy="154609"/>
        </a:xfrm>
        <a:prstGeom prst="rightArrow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499565</xdr:colOff>
      <xdr:row>24</xdr:row>
      <xdr:rowOff>163972</xdr:rowOff>
    </xdr:from>
    <xdr:to>
      <xdr:col>14</xdr:col>
      <xdr:colOff>122418</xdr:colOff>
      <xdr:row>46</xdr:row>
      <xdr:rowOff>95711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04695" y="4404668"/>
          <a:ext cx="4776477" cy="3819043"/>
        </a:xfrm>
        <a:prstGeom prst="rect">
          <a:avLst/>
        </a:prstGeom>
      </xdr:spPr>
    </xdr:pic>
    <xdr:clientData/>
  </xdr:twoCellAnchor>
  <xdr:twoCellAnchor editAs="oneCell">
    <xdr:from>
      <xdr:col>6</xdr:col>
      <xdr:colOff>417129</xdr:colOff>
      <xdr:row>47</xdr:row>
      <xdr:rowOff>25768</xdr:rowOff>
    </xdr:from>
    <xdr:to>
      <xdr:col>14</xdr:col>
      <xdr:colOff>354867</xdr:colOff>
      <xdr:row>59</xdr:row>
      <xdr:rowOff>61974</xdr:rowOff>
    </xdr:to>
    <xdr:pic>
      <xdr:nvPicPr>
        <xdr:cNvPr id="4" name="图片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9098"/>
        <a:stretch/>
      </xdr:blipFill>
      <xdr:spPr>
        <a:xfrm>
          <a:off x="5022259" y="8330464"/>
          <a:ext cx="5091362" cy="2156553"/>
        </a:xfrm>
        <a:prstGeom prst="rect">
          <a:avLst/>
        </a:prstGeom>
      </xdr:spPr>
    </xdr:pic>
    <xdr:clientData/>
  </xdr:twoCellAnchor>
  <xdr:twoCellAnchor editAs="oneCell">
    <xdr:from>
      <xdr:col>6</xdr:col>
      <xdr:colOff>456700</xdr:colOff>
      <xdr:row>59</xdr:row>
      <xdr:rowOff>117001</xdr:rowOff>
    </xdr:from>
    <xdr:to>
      <xdr:col>14</xdr:col>
      <xdr:colOff>355100</xdr:colOff>
      <xdr:row>65</xdr:row>
      <xdr:rowOff>28353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61830" y="10542044"/>
          <a:ext cx="5052024" cy="971526"/>
        </a:xfrm>
        <a:prstGeom prst="rect">
          <a:avLst/>
        </a:prstGeom>
      </xdr:spPr>
    </xdr:pic>
    <xdr:clientData/>
  </xdr:twoCellAnchor>
  <xdr:twoCellAnchor editAs="oneCell">
    <xdr:from>
      <xdr:col>17</xdr:col>
      <xdr:colOff>80436</xdr:colOff>
      <xdr:row>6</xdr:row>
      <xdr:rowOff>173868</xdr:rowOff>
    </xdr:from>
    <xdr:to>
      <xdr:col>23</xdr:col>
      <xdr:colOff>552148</xdr:colOff>
      <xdr:row>19</xdr:row>
      <xdr:rowOff>4635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389483" y="1226154"/>
          <a:ext cx="4317998" cy="2110720"/>
        </a:xfrm>
        <a:prstGeom prst="rect">
          <a:avLst/>
        </a:prstGeom>
      </xdr:spPr>
    </xdr:pic>
    <xdr:clientData/>
  </xdr:twoCellAnchor>
  <xdr:twoCellAnchor editAs="oneCell">
    <xdr:from>
      <xdr:col>0</xdr:col>
      <xdr:colOff>69940</xdr:colOff>
      <xdr:row>21</xdr:row>
      <xdr:rowOff>66260</xdr:rowOff>
    </xdr:from>
    <xdr:to>
      <xdr:col>6</xdr:col>
      <xdr:colOff>47975</xdr:colOff>
      <xdr:row>58</xdr:row>
      <xdr:rowOff>68583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940" y="3776869"/>
          <a:ext cx="4583165" cy="654006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571500</xdr:colOff>
          <xdr:row>13</xdr:row>
          <xdr:rowOff>50800</xdr:rowOff>
        </xdr:from>
        <xdr:to>
          <xdr:col>9</xdr:col>
          <xdr:colOff>143933</xdr:colOff>
          <xdr:row>16</xdr:row>
          <xdr:rowOff>76200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29633</xdr:colOff>
          <xdr:row>13</xdr:row>
          <xdr:rowOff>127000</xdr:rowOff>
        </xdr:from>
        <xdr:to>
          <xdr:col>4</xdr:col>
          <xdr:colOff>364067</xdr:colOff>
          <xdr:row>16</xdr:row>
          <xdr:rowOff>148167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80433</xdr:colOff>
          <xdr:row>6</xdr:row>
          <xdr:rowOff>42333</xdr:rowOff>
        </xdr:from>
        <xdr:to>
          <xdr:col>5</xdr:col>
          <xdr:colOff>469900</xdr:colOff>
          <xdr:row>8</xdr:row>
          <xdr:rowOff>71967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622300</xdr:colOff>
          <xdr:row>5</xdr:row>
          <xdr:rowOff>135467</xdr:rowOff>
        </xdr:from>
        <xdr:to>
          <xdr:col>10</xdr:col>
          <xdr:colOff>254000</xdr:colOff>
          <xdr:row>8</xdr:row>
          <xdr:rowOff>88900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</xdr:col>
      <xdr:colOff>456465</xdr:colOff>
      <xdr:row>13</xdr:row>
      <xdr:rowOff>105308</xdr:rowOff>
    </xdr:from>
    <xdr:to>
      <xdr:col>7</xdr:col>
      <xdr:colOff>427015</xdr:colOff>
      <xdr:row>16</xdr:row>
      <xdr:rowOff>55197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73189" y="2402351"/>
          <a:ext cx="1903159" cy="479976"/>
        </a:xfrm>
        <a:prstGeom prst="rect">
          <a:avLst/>
        </a:prstGeom>
      </xdr:spPr>
    </xdr:pic>
    <xdr:clientData/>
  </xdr:twoCellAnchor>
  <xdr:twoCellAnchor editAs="oneCell">
    <xdr:from>
      <xdr:col>10</xdr:col>
      <xdr:colOff>349711</xdr:colOff>
      <xdr:row>5</xdr:row>
      <xdr:rowOff>117797</xdr:rowOff>
    </xdr:from>
    <xdr:to>
      <xdr:col>15</xdr:col>
      <xdr:colOff>54410</xdr:colOff>
      <xdr:row>20</xdr:row>
      <xdr:rowOff>36886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31653" y="1001275"/>
          <a:ext cx="2925714" cy="2569524"/>
        </a:xfrm>
        <a:prstGeom prst="rect">
          <a:avLst/>
        </a:prstGeom>
      </xdr:spPr>
    </xdr:pic>
    <xdr:clientData/>
  </xdr:twoCellAnchor>
  <xdr:twoCellAnchor editAs="oneCell">
    <xdr:from>
      <xdr:col>14</xdr:col>
      <xdr:colOff>438058</xdr:colOff>
      <xdr:row>24</xdr:row>
      <xdr:rowOff>161895</xdr:rowOff>
    </xdr:from>
    <xdr:to>
      <xdr:col>20</xdr:col>
      <xdr:colOff>548492</xdr:colOff>
      <xdr:row>41</xdr:row>
      <xdr:rowOff>111217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96812" y="4402591"/>
          <a:ext cx="3975651" cy="295314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520699</xdr:colOff>
      <xdr:row>0</xdr:row>
      <xdr:rowOff>0</xdr:rowOff>
    </xdr:from>
    <xdr:to>
      <xdr:col>15</xdr:col>
      <xdr:colOff>50781</xdr:colOff>
      <xdr:row>17</xdr:row>
      <xdr:rowOff>151061</xdr:rowOff>
    </xdr:to>
    <xdr:pic>
      <xdr:nvPicPr>
        <xdr:cNvPr id="2" name="图片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432"/>
        <a:stretch/>
      </xdr:blipFill>
      <xdr:spPr>
        <a:xfrm>
          <a:off x="3738032" y="0"/>
          <a:ext cx="5964749" cy="317366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541867</xdr:colOff>
          <xdr:row>3</xdr:row>
          <xdr:rowOff>4233</xdr:rowOff>
        </xdr:from>
        <xdr:to>
          <xdr:col>14</xdr:col>
          <xdr:colOff>541867</xdr:colOff>
          <xdr:row>9</xdr:row>
          <xdr:rowOff>4233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550333</xdr:colOff>
          <xdr:row>9</xdr:row>
          <xdr:rowOff>76200</xdr:rowOff>
        </xdr:from>
        <xdr:to>
          <xdr:col>13</xdr:col>
          <xdr:colOff>508000</xdr:colOff>
          <xdr:row>14</xdr:row>
          <xdr:rowOff>165100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python\data_analysis_method\1.descriptive_analysis\XRealStats(for%20swtest).xla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nfig"/>
      <sheetName val="Wilcoxon Table"/>
      <sheetName val="Mann Table"/>
      <sheetName val="Runs Table"/>
      <sheetName val="KS Table"/>
      <sheetName val="KS2 Table"/>
      <sheetName val="Lil Table"/>
      <sheetName val="AD Table"/>
      <sheetName val="AD2 Table"/>
      <sheetName val="SW Table"/>
      <sheetName val="Stud. Q Table"/>
      <sheetName val="Stud. Q Table 2"/>
      <sheetName val="Sp Rho Table"/>
      <sheetName val="Ken Tau Table"/>
      <sheetName val="Durbin Table"/>
      <sheetName val="Dunnett Table"/>
      <sheetName val="Dunnett 1"/>
      <sheetName val="Prime"/>
      <sheetName val="MSSD"/>
      <sheetName val="Dict"/>
      <sheetName val="ADict"/>
    </sheetNames>
    <definedNames>
      <definedName name="STDERR"/>
    </defined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.bin"/><Relationship Id="rId13" Type="http://schemas.openxmlformats.org/officeDocument/2006/relationships/image" Target="../media/image4.emf"/><Relationship Id="rId3" Type="http://schemas.openxmlformats.org/officeDocument/2006/relationships/printerSettings" Target="../printerSettings/printerSettings1.bin"/><Relationship Id="rId7" Type="http://schemas.openxmlformats.org/officeDocument/2006/relationships/image" Target="../media/image1.emf"/><Relationship Id="rId12" Type="http://schemas.openxmlformats.org/officeDocument/2006/relationships/oleObject" Target="../embeddings/oleObject4.bin"/><Relationship Id="rId2" Type="http://schemas.openxmlformats.org/officeDocument/2006/relationships/hyperlink" Target="https://zhuanlan.zhihu.com/p/346388101" TargetMode="External"/><Relationship Id="rId1" Type="http://schemas.openxmlformats.org/officeDocument/2006/relationships/hyperlink" Target="https://blog.csdn.net/zfqy2222/article/details/124495937" TargetMode="External"/><Relationship Id="rId6" Type="http://schemas.openxmlformats.org/officeDocument/2006/relationships/oleObject" Target="../embeddings/oleObject1.bin"/><Relationship Id="rId11" Type="http://schemas.openxmlformats.org/officeDocument/2006/relationships/image" Target="../media/image3.emf"/><Relationship Id="rId5" Type="http://schemas.openxmlformats.org/officeDocument/2006/relationships/vmlDrawing" Target="../drawings/vmlDrawing1.vml"/><Relationship Id="rId10" Type="http://schemas.openxmlformats.org/officeDocument/2006/relationships/oleObject" Target="../embeddings/oleObject3.bin"/><Relationship Id="rId4" Type="http://schemas.openxmlformats.org/officeDocument/2006/relationships/drawing" Target="../drawings/drawing1.xml"/><Relationship Id="rId9" Type="http://schemas.openxmlformats.org/officeDocument/2006/relationships/image" Target="../media/image2.emf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5.bin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3.xml"/><Relationship Id="rId6" Type="http://schemas.openxmlformats.org/officeDocument/2006/relationships/image" Target="../media/image2.emf"/><Relationship Id="rId5" Type="http://schemas.openxmlformats.org/officeDocument/2006/relationships/oleObject" Target="../embeddings/oleObject6.bin"/><Relationship Id="rId4" Type="http://schemas.openxmlformats.org/officeDocument/2006/relationships/image" Target="../media/image14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W21"/>
  <sheetViews>
    <sheetView tabSelected="1" topLeftCell="C20" zoomScale="115" zoomScaleNormal="115" workbookViewId="0">
      <selection activeCell="R47" sqref="R47"/>
    </sheetView>
  </sheetViews>
  <sheetFormatPr defaultRowHeight="14" x14ac:dyDescent="0.45"/>
  <cols>
    <col min="1" max="1" width="14.703125" customWidth="1"/>
    <col min="2" max="2" width="12.17578125" bestFit="1" customWidth="1"/>
    <col min="4" max="4" width="10.234375" customWidth="1"/>
  </cols>
  <sheetData>
    <row r="1" spans="1:23" x14ac:dyDescent="0.45">
      <c r="A1" t="s">
        <v>0</v>
      </c>
      <c r="B1">
        <v>68</v>
      </c>
      <c r="C1">
        <v>63</v>
      </c>
      <c r="D1">
        <v>70</v>
      </c>
      <c r="E1">
        <v>6</v>
      </c>
      <c r="F1">
        <v>65</v>
      </c>
      <c r="G1">
        <v>9</v>
      </c>
      <c r="H1">
        <v>10</v>
      </c>
      <c r="I1">
        <v>12</v>
      </c>
      <c r="J1">
        <v>20</v>
      </c>
      <c r="K1">
        <v>30</v>
      </c>
      <c r="L1">
        <v>33</v>
      </c>
      <c r="M1">
        <v>27</v>
      </c>
      <c r="N1">
        <v>21</v>
      </c>
      <c r="O1">
        <v>5</v>
      </c>
      <c r="P1">
        <v>14</v>
      </c>
      <c r="Q1">
        <v>27</v>
      </c>
      <c r="R1">
        <v>17</v>
      </c>
      <c r="S1">
        <v>53</v>
      </c>
      <c r="T1">
        <v>62</v>
      </c>
      <c r="U1">
        <v>65</v>
      </c>
    </row>
    <row r="2" spans="1:23" x14ac:dyDescent="0.45">
      <c r="A2" t="s">
        <v>1</v>
      </c>
      <c r="B2">
        <v>971</v>
      </c>
      <c r="C2">
        <v>892</v>
      </c>
      <c r="D2">
        <v>1125</v>
      </c>
      <c r="E2">
        <v>82</v>
      </c>
      <c r="F2">
        <v>931</v>
      </c>
      <c r="G2">
        <v>112</v>
      </c>
      <c r="H2">
        <v>162</v>
      </c>
      <c r="I2">
        <v>321</v>
      </c>
      <c r="J2">
        <v>315</v>
      </c>
      <c r="K2">
        <v>375</v>
      </c>
      <c r="L2">
        <v>462</v>
      </c>
      <c r="M2">
        <v>352</v>
      </c>
      <c r="N2">
        <v>305</v>
      </c>
      <c r="O2">
        <v>84</v>
      </c>
      <c r="P2">
        <v>229</v>
      </c>
      <c r="Q2">
        <v>332</v>
      </c>
      <c r="R2">
        <v>185</v>
      </c>
      <c r="S2">
        <v>703</v>
      </c>
      <c r="T2">
        <v>872</v>
      </c>
      <c r="U2">
        <v>740</v>
      </c>
    </row>
    <row r="3" spans="1:23" x14ac:dyDescent="0.45">
      <c r="B3">
        <f>(B1-33.85)^2</f>
        <v>1166.2224999999999</v>
      </c>
      <c r="C3">
        <f t="shared" ref="C3:U3" si="0">(C1-33.85)^2</f>
        <v>849.72249999999997</v>
      </c>
      <c r="D3">
        <f t="shared" si="0"/>
        <v>1306.8225</v>
      </c>
      <c r="E3">
        <f t="shared" si="0"/>
        <v>775.62250000000006</v>
      </c>
      <c r="F3">
        <f t="shared" si="0"/>
        <v>970.32249999999988</v>
      </c>
      <c r="G3">
        <f t="shared" si="0"/>
        <v>617.52250000000004</v>
      </c>
      <c r="H3">
        <f t="shared" si="0"/>
        <v>568.8225000000001</v>
      </c>
      <c r="I3">
        <f t="shared" si="0"/>
        <v>477.42250000000007</v>
      </c>
      <c r="J3">
        <f t="shared" si="0"/>
        <v>191.82250000000005</v>
      </c>
      <c r="K3">
        <f t="shared" si="0"/>
        <v>14.82250000000001</v>
      </c>
      <c r="L3">
        <f t="shared" si="0"/>
        <v>0.72250000000000236</v>
      </c>
      <c r="M3">
        <f t="shared" si="0"/>
        <v>46.922500000000021</v>
      </c>
      <c r="N3">
        <f t="shared" si="0"/>
        <v>165.12250000000003</v>
      </c>
      <c r="O3">
        <f t="shared" si="0"/>
        <v>832.3225000000001</v>
      </c>
      <c r="P3">
        <f t="shared" si="0"/>
        <v>394.02250000000004</v>
      </c>
      <c r="Q3">
        <f t="shared" si="0"/>
        <v>46.922500000000021</v>
      </c>
      <c r="R3">
        <f t="shared" si="0"/>
        <v>283.92250000000007</v>
      </c>
      <c r="S3">
        <f t="shared" si="0"/>
        <v>366.72249999999997</v>
      </c>
      <c r="T3">
        <f t="shared" si="0"/>
        <v>792.4224999999999</v>
      </c>
      <c r="U3">
        <f t="shared" si="0"/>
        <v>970.32249999999988</v>
      </c>
      <c r="V3">
        <f>SUM(B3:U3)/19</f>
        <v>570.45000000000016</v>
      </c>
      <c r="W3">
        <f>SQRT(SUM(B3:U3))</f>
        <v>104.10835701325809</v>
      </c>
    </row>
    <row r="4" spans="1:23" x14ac:dyDescent="0.45">
      <c r="B4">
        <f>(B2-477.5)^2</f>
        <v>243542.25</v>
      </c>
      <c r="C4">
        <f t="shared" ref="C4:U4" si="1">(C2-477.5)^2</f>
        <v>171810.25</v>
      </c>
      <c r="D4">
        <f t="shared" si="1"/>
        <v>419256.25</v>
      </c>
      <c r="E4">
        <f t="shared" si="1"/>
        <v>156420.25</v>
      </c>
      <c r="F4">
        <f t="shared" si="1"/>
        <v>205662.25</v>
      </c>
      <c r="G4">
        <f t="shared" si="1"/>
        <v>133590.25</v>
      </c>
      <c r="H4">
        <f t="shared" si="1"/>
        <v>99540.25</v>
      </c>
      <c r="I4">
        <f t="shared" si="1"/>
        <v>24492.25</v>
      </c>
      <c r="J4">
        <f t="shared" si="1"/>
        <v>26406.25</v>
      </c>
      <c r="K4">
        <f t="shared" si="1"/>
        <v>10506.25</v>
      </c>
      <c r="L4">
        <f t="shared" si="1"/>
        <v>240.25</v>
      </c>
      <c r="M4">
        <f t="shared" si="1"/>
        <v>15750.25</v>
      </c>
      <c r="N4">
        <f t="shared" si="1"/>
        <v>29756.25</v>
      </c>
      <c r="O4">
        <f t="shared" si="1"/>
        <v>154842.25</v>
      </c>
      <c r="P4">
        <f t="shared" si="1"/>
        <v>61752.25</v>
      </c>
      <c r="Q4">
        <f t="shared" si="1"/>
        <v>21170.25</v>
      </c>
      <c r="R4">
        <f t="shared" si="1"/>
        <v>85556.25</v>
      </c>
      <c r="S4">
        <f t="shared" si="1"/>
        <v>50850.25</v>
      </c>
      <c r="T4">
        <f t="shared" si="1"/>
        <v>155630.25</v>
      </c>
      <c r="U4">
        <f t="shared" si="1"/>
        <v>68906.25</v>
      </c>
      <c r="V4">
        <f>SUM(B4:U4)/19</f>
        <v>112404.26315789473</v>
      </c>
      <c r="W4">
        <f>SQRT(SUM(B4:U4))</f>
        <v>1461.396934443206</v>
      </c>
    </row>
    <row r="5" spans="1:23" x14ac:dyDescent="0.45">
      <c r="B5">
        <f>(B1-33.85)*(B2-477.5)</f>
        <v>16853.024999999998</v>
      </c>
      <c r="C5">
        <f t="shared" ref="C5:U5" si="2">(C1-33.85)*(C2-477.5)</f>
        <v>12082.674999999999</v>
      </c>
      <c r="D5">
        <f t="shared" si="2"/>
        <v>23407.125</v>
      </c>
      <c r="E5">
        <f t="shared" si="2"/>
        <v>11014.675000000001</v>
      </c>
      <c r="F5">
        <f t="shared" si="2"/>
        <v>14126.525</v>
      </c>
      <c r="G5">
        <f t="shared" si="2"/>
        <v>9082.6750000000011</v>
      </c>
      <c r="H5">
        <f t="shared" si="2"/>
        <v>7524.6750000000002</v>
      </c>
      <c r="I5">
        <f t="shared" si="2"/>
        <v>3419.5250000000001</v>
      </c>
      <c r="J5">
        <f t="shared" si="2"/>
        <v>2250.6250000000005</v>
      </c>
      <c r="K5">
        <f t="shared" si="2"/>
        <v>394.62500000000017</v>
      </c>
      <c r="L5">
        <f t="shared" si="2"/>
        <v>13.175000000000022</v>
      </c>
      <c r="M5">
        <f t="shared" si="2"/>
        <v>859.67500000000018</v>
      </c>
      <c r="N5">
        <f t="shared" si="2"/>
        <v>2216.6250000000005</v>
      </c>
      <c r="O5">
        <f t="shared" si="2"/>
        <v>11352.475</v>
      </c>
      <c r="P5">
        <f t="shared" si="2"/>
        <v>4932.7250000000004</v>
      </c>
      <c r="Q5">
        <f t="shared" si="2"/>
        <v>996.67500000000018</v>
      </c>
      <c r="R5">
        <f t="shared" si="2"/>
        <v>4928.625</v>
      </c>
      <c r="S5">
        <f t="shared" si="2"/>
        <v>4318.3249999999998</v>
      </c>
      <c r="T5">
        <f t="shared" si="2"/>
        <v>11105.174999999999</v>
      </c>
      <c r="U5">
        <f t="shared" si="2"/>
        <v>8176.875</v>
      </c>
      <c r="V5">
        <f>SUM(B5:U5)/19</f>
        <v>7845.0789473684208</v>
      </c>
      <c r="W5">
        <f>SUM(B5:U5)</f>
        <v>149056.5</v>
      </c>
    </row>
    <row r="6" spans="1:23" x14ac:dyDescent="0.45">
      <c r="V6">
        <f>V5/SQRT(V3*V4)</f>
        <v>0.97970908336937934</v>
      </c>
      <c r="W6">
        <f>W5/SQRT(V3*V4)/19</f>
        <v>0.97970908336937945</v>
      </c>
    </row>
    <row r="9" spans="1:23" x14ac:dyDescent="0.45">
      <c r="A9" s="1" t="s">
        <v>2</v>
      </c>
      <c r="B9">
        <f>AVERAGE(B1:U1)</f>
        <v>33.85</v>
      </c>
    </row>
    <row r="10" spans="1:23" x14ac:dyDescent="0.45">
      <c r="A10" s="1" t="s">
        <v>3</v>
      </c>
      <c r="B10">
        <f>AVERAGE(B2:U2)</f>
        <v>477.5</v>
      </c>
    </row>
    <row r="11" spans="1:23" x14ac:dyDescent="0.45">
      <c r="A11" s="1"/>
      <c r="D11" s="1" t="s">
        <v>7</v>
      </c>
      <c r="E11" s="6" t="s">
        <v>26</v>
      </c>
      <c r="G11" t="s">
        <v>37</v>
      </c>
    </row>
    <row r="12" spans="1:23" x14ac:dyDescent="0.45">
      <c r="A12" s="1" t="s">
        <v>4</v>
      </c>
      <c r="B12">
        <f>_xlfn.VAR.S(B1:U1)</f>
        <v>570.44999999999993</v>
      </c>
      <c r="D12">
        <f>B12</f>
        <v>570.44999999999993</v>
      </c>
      <c r="E12">
        <f>B14</f>
        <v>7845.0789473684208</v>
      </c>
      <c r="G12" s="7">
        <v>1</v>
      </c>
      <c r="H12" s="7">
        <v>0.97970900000000005</v>
      </c>
    </row>
    <row r="13" spans="1:23" x14ac:dyDescent="0.45">
      <c r="A13" s="1" t="s">
        <v>5</v>
      </c>
      <c r="B13">
        <f>_xlfn.VAR.S(B2:U2)</f>
        <v>112404.26315789473</v>
      </c>
      <c r="D13">
        <f>B14</f>
        <v>7845.0789473684208</v>
      </c>
      <c r="E13">
        <f>B13</f>
        <v>112404.26315789473</v>
      </c>
      <c r="G13" s="7">
        <v>0.97970900000000005</v>
      </c>
      <c r="H13" s="7">
        <v>1</v>
      </c>
    </row>
    <row r="14" spans="1:23" x14ac:dyDescent="0.45">
      <c r="A14" s="1" t="s">
        <v>6</v>
      </c>
      <c r="B14">
        <f>_xlfn.COVARIANCE.S(B1:U1,B2:U2)</f>
        <v>7845.0789473684208</v>
      </c>
    </row>
    <row r="16" spans="1:23" x14ac:dyDescent="0.45">
      <c r="A16" s="1" t="s">
        <v>8</v>
      </c>
      <c r="B16">
        <f>STDEV(B1:U1)</f>
        <v>23.884095126255044</v>
      </c>
    </row>
    <row r="17" spans="1:7" x14ac:dyDescent="0.45">
      <c r="A17" s="1" t="s">
        <v>9</v>
      </c>
      <c r="B17">
        <f>STDEV(B2:U2)</f>
        <v>335.26745019147734</v>
      </c>
      <c r="G17" s="4" t="s">
        <v>28</v>
      </c>
    </row>
    <row r="18" spans="1:7" x14ac:dyDescent="0.45">
      <c r="A18" s="1" t="s">
        <v>27</v>
      </c>
      <c r="B18">
        <v>0.97709000000000001</v>
      </c>
      <c r="C18">
        <f>PEARSON(B1:U1,B2:U2)</f>
        <v>0.97970908336937923</v>
      </c>
      <c r="D18">
        <f>B14/B16/B17</f>
        <v>0.97970908336937945</v>
      </c>
      <c r="E18" s="2" t="s">
        <v>10</v>
      </c>
    </row>
    <row r="19" spans="1:7" x14ac:dyDescent="0.45">
      <c r="E19" s="2" t="s">
        <v>38</v>
      </c>
    </row>
    <row r="20" spans="1:7" x14ac:dyDescent="0.45">
      <c r="A20" s="1" t="s">
        <v>33</v>
      </c>
      <c r="B20">
        <f>B18*SQRT(18)/SQRT(1-B18^2)</f>
        <v>19.478031181962191</v>
      </c>
      <c r="E20" t="s">
        <v>34</v>
      </c>
    </row>
    <row r="21" spans="1:7" x14ac:dyDescent="0.45">
      <c r="A21" s="1" t="s">
        <v>32</v>
      </c>
      <c r="B21">
        <f>_xlfn.T.DIST.2T(B20,18)</f>
        <v>1.5197752864029001E-13</v>
      </c>
      <c r="E21" t="s">
        <v>35</v>
      </c>
    </row>
  </sheetData>
  <phoneticPr fontId="1" type="noConversion"/>
  <conditionalFormatting sqref="A9:A14 A16:A18 A20:A21">
    <cfRule type="duplicateValues" dxfId="1" priority="1"/>
  </conditionalFormatting>
  <hyperlinks>
    <hyperlink ref="E18" r:id="rId1" display="https://blog.csdn.net/zfqy2222/article/details/124495937"/>
    <hyperlink ref="E19" r:id="rId2" display="https://zhuanlan.zhihu.com/p/346388101"/>
  </hyperlinks>
  <pageMargins left="0.7" right="0.7" top="0.75" bottom="0.75" header="0.3" footer="0.3"/>
  <pageSetup paperSize="9" orientation="portrait" r:id="rId3"/>
  <drawing r:id="rId4"/>
  <legacyDrawing r:id="rId5"/>
  <oleObjects>
    <mc:AlternateContent xmlns:mc="http://schemas.openxmlformats.org/markup-compatibility/2006">
      <mc:Choice Requires="x14">
        <oleObject progId="Equation.3" shapeId="1026" r:id="rId6">
          <objectPr defaultSize="0" autoPict="0" r:id="rId7">
            <anchor moveWithCells="1">
              <from>
                <xdr:col>7</xdr:col>
                <xdr:colOff>571500</xdr:colOff>
                <xdr:row>13</xdr:row>
                <xdr:rowOff>50800</xdr:rowOff>
              </from>
              <to>
                <xdr:col>9</xdr:col>
                <xdr:colOff>143933</xdr:colOff>
                <xdr:row>16</xdr:row>
                <xdr:rowOff>76200</xdr:rowOff>
              </to>
            </anchor>
          </objectPr>
        </oleObject>
      </mc:Choice>
      <mc:Fallback>
        <oleObject progId="Equation.3" shapeId="1026" r:id="rId6"/>
      </mc:Fallback>
    </mc:AlternateContent>
    <mc:AlternateContent xmlns:mc="http://schemas.openxmlformats.org/markup-compatibility/2006">
      <mc:Choice Requires="x14">
        <oleObject progId="Equation.3" shapeId="1027" r:id="rId8">
          <objectPr defaultSize="0" autoPict="0" r:id="rId9">
            <anchor moveWithCells="1">
              <from>
                <xdr:col>3</xdr:col>
                <xdr:colOff>29633</xdr:colOff>
                <xdr:row>13</xdr:row>
                <xdr:rowOff>127000</xdr:rowOff>
              </from>
              <to>
                <xdr:col>4</xdr:col>
                <xdr:colOff>364067</xdr:colOff>
                <xdr:row>16</xdr:row>
                <xdr:rowOff>148167</xdr:rowOff>
              </to>
            </anchor>
          </objectPr>
        </oleObject>
      </mc:Choice>
      <mc:Fallback>
        <oleObject progId="Equation.3" shapeId="1027" r:id="rId8"/>
      </mc:Fallback>
    </mc:AlternateContent>
    <mc:AlternateContent xmlns:mc="http://schemas.openxmlformats.org/markup-compatibility/2006">
      <mc:Choice Requires="x14">
        <oleObject progId="Equation.3" shapeId="1028" r:id="rId10">
          <objectPr defaultSize="0" autoPict="0" r:id="rId11">
            <anchor moveWithCells="1">
              <from>
                <xdr:col>3</xdr:col>
                <xdr:colOff>80433</xdr:colOff>
                <xdr:row>6</xdr:row>
                <xdr:rowOff>42333</xdr:rowOff>
              </from>
              <to>
                <xdr:col>5</xdr:col>
                <xdr:colOff>469900</xdr:colOff>
                <xdr:row>8</xdr:row>
                <xdr:rowOff>71967</xdr:rowOff>
              </to>
            </anchor>
          </objectPr>
        </oleObject>
      </mc:Choice>
      <mc:Fallback>
        <oleObject progId="Equation.3" shapeId="1028" r:id="rId10"/>
      </mc:Fallback>
    </mc:AlternateContent>
    <mc:AlternateContent xmlns:mc="http://schemas.openxmlformats.org/markup-compatibility/2006">
      <mc:Choice Requires="x14">
        <oleObject progId="Equation.3" shapeId="1029" r:id="rId12">
          <objectPr defaultSize="0" autoPict="0" r:id="rId13">
            <anchor moveWithCells="1">
              <from>
                <xdr:col>5</xdr:col>
                <xdr:colOff>622300</xdr:colOff>
                <xdr:row>5</xdr:row>
                <xdr:rowOff>135467</xdr:rowOff>
              </from>
              <to>
                <xdr:col>10</xdr:col>
                <xdr:colOff>254000</xdr:colOff>
                <xdr:row>8</xdr:row>
                <xdr:rowOff>88900</xdr:rowOff>
              </to>
            </anchor>
          </objectPr>
        </oleObject>
      </mc:Choice>
      <mc:Fallback>
        <oleObject progId="Equation.3" shapeId="1029" r:id="rId12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"/>
  <sheetViews>
    <sheetView workbookViewId="0">
      <selection activeCell="I24" sqref="I24"/>
    </sheetView>
  </sheetViews>
  <sheetFormatPr defaultRowHeight="14" x14ac:dyDescent="0.45"/>
  <sheetData>
    <row r="1" spans="1:5" x14ac:dyDescent="0.45">
      <c r="A1">
        <v>20.100000000000001</v>
      </c>
      <c r="C1" t="s">
        <v>39</v>
      </c>
      <c r="D1">
        <f>AVERAGE(A1:A7)</f>
        <v>19.832857142857144</v>
      </c>
    </row>
    <row r="2" spans="1:5" x14ac:dyDescent="0.45">
      <c r="A2">
        <v>19.8</v>
      </c>
      <c r="C2" t="s">
        <v>40</v>
      </c>
      <c r="D2">
        <f>_xlfn.VAR.S(A1:A7)</f>
        <v>0.19505714285714346</v>
      </c>
    </row>
    <row r="3" spans="1:5" x14ac:dyDescent="0.45">
      <c r="A3">
        <v>20.2</v>
      </c>
      <c r="C3" t="s">
        <v>41</v>
      </c>
      <c r="D3">
        <f>_xlfn.STDEV.S(A1:A7)</f>
        <v>0.44165274012185574</v>
      </c>
    </row>
    <row r="4" spans="1:5" x14ac:dyDescent="0.45">
      <c r="A4">
        <v>19.75</v>
      </c>
      <c r="C4" t="s">
        <v>41</v>
      </c>
      <c r="D4">
        <f>SQRT(D2)</f>
        <v>0.44165274012185574</v>
      </c>
    </row>
    <row r="5" spans="1:5" x14ac:dyDescent="0.45">
      <c r="A5">
        <v>20.05</v>
      </c>
      <c r="C5" t="s">
        <v>42</v>
      </c>
      <c r="D5">
        <f>[1]!STDERR(A1:A7)</f>
        <v>0.16692904517323839</v>
      </c>
      <c r="E5">
        <f>D4/SQRT(COUNT(A1:A7))</f>
        <v>0.16692904517323839</v>
      </c>
    </row>
    <row r="6" spans="1:5" x14ac:dyDescent="0.45">
      <c r="A6">
        <v>18.899999999999999</v>
      </c>
    </row>
    <row r="7" spans="1:5" x14ac:dyDescent="0.45">
      <c r="A7">
        <v>20.03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L37"/>
  <sheetViews>
    <sheetView zoomScale="145" zoomScaleNormal="145" workbookViewId="0">
      <selection activeCell="F2" sqref="F2:G21"/>
    </sheetView>
  </sheetViews>
  <sheetFormatPr defaultRowHeight="14" x14ac:dyDescent="0.45"/>
  <cols>
    <col min="1" max="1" width="10.76171875" customWidth="1"/>
    <col min="2" max="2" width="12.46875" bestFit="1" customWidth="1"/>
  </cols>
  <sheetData>
    <row r="1" spans="1:10" x14ac:dyDescent="0.45">
      <c r="A1" t="s">
        <v>13</v>
      </c>
      <c r="B1" s="3" t="s">
        <v>0</v>
      </c>
      <c r="C1" s="3" t="s">
        <v>1</v>
      </c>
      <c r="D1" s="3" t="s">
        <v>11</v>
      </c>
      <c r="E1" s="3" t="s">
        <v>12</v>
      </c>
      <c r="F1" s="3" t="s">
        <v>19</v>
      </c>
      <c r="G1" s="3" t="s">
        <v>20</v>
      </c>
      <c r="H1" s="3" t="s">
        <v>21</v>
      </c>
      <c r="I1" s="3" t="s">
        <v>22</v>
      </c>
      <c r="J1" s="3" t="s">
        <v>23</v>
      </c>
    </row>
    <row r="2" spans="1:10" x14ac:dyDescent="0.45">
      <c r="A2" s="4">
        <v>1</v>
      </c>
      <c r="B2">
        <v>68</v>
      </c>
      <c r="C2">
        <v>971</v>
      </c>
      <c r="D2">
        <v>5</v>
      </c>
      <c r="E2">
        <v>82</v>
      </c>
      <c r="F2">
        <v>19</v>
      </c>
      <c r="G2">
        <v>19</v>
      </c>
      <c r="H2">
        <f>(F2-10.5)*(G2-10.5)</f>
        <v>72.25</v>
      </c>
      <c r="I2">
        <f>(F2-10.5)^2</f>
        <v>72.25</v>
      </c>
      <c r="J2">
        <f>(G2-10.5)^2</f>
        <v>72.25</v>
      </c>
    </row>
    <row r="3" spans="1:10" x14ac:dyDescent="0.45">
      <c r="A3" s="4">
        <v>2</v>
      </c>
      <c r="B3">
        <v>63</v>
      </c>
      <c r="C3">
        <v>892</v>
      </c>
      <c r="D3">
        <v>6</v>
      </c>
      <c r="E3">
        <v>84</v>
      </c>
      <c r="F3">
        <v>16</v>
      </c>
      <c r="G3">
        <v>17</v>
      </c>
      <c r="H3">
        <f t="shared" ref="H3:H21" si="0">(F3-10.5)*(G3-10.5)</f>
        <v>35.75</v>
      </c>
      <c r="I3">
        <f t="shared" ref="I3:I21" si="1">(F3-10.5)^2</f>
        <v>30.25</v>
      </c>
      <c r="J3">
        <f t="shared" ref="J3:J21" si="2">(G3-10.5)^2</f>
        <v>42.25</v>
      </c>
    </row>
    <row r="4" spans="1:10" x14ac:dyDescent="0.45">
      <c r="A4" s="4">
        <v>3</v>
      </c>
      <c r="B4">
        <v>70</v>
      </c>
      <c r="C4">
        <v>1125</v>
      </c>
      <c r="D4">
        <v>9</v>
      </c>
      <c r="E4">
        <v>112</v>
      </c>
      <c r="F4">
        <v>20</v>
      </c>
      <c r="G4">
        <v>20</v>
      </c>
      <c r="H4">
        <f t="shared" si="0"/>
        <v>90.25</v>
      </c>
      <c r="I4">
        <f t="shared" si="1"/>
        <v>90.25</v>
      </c>
      <c r="J4">
        <f t="shared" si="2"/>
        <v>90.25</v>
      </c>
    </row>
    <row r="5" spans="1:10" x14ac:dyDescent="0.45">
      <c r="A5" s="4">
        <v>4</v>
      </c>
      <c r="B5">
        <v>6</v>
      </c>
      <c r="C5">
        <v>82</v>
      </c>
      <c r="D5">
        <v>10</v>
      </c>
      <c r="E5">
        <v>162</v>
      </c>
      <c r="F5">
        <v>2</v>
      </c>
      <c r="G5">
        <v>1</v>
      </c>
      <c r="H5">
        <f t="shared" si="0"/>
        <v>80.75</v>
      </c>
      <c r="I5">
        <f t="shared" si="1"/>
        <v>72.25</v>
      </c>
      <c r="J5">
        <f t="shared" si="2"/>
        <v>90.25</v>
      </c>
    </row>
    <row r="6" spans="1:10" x14ac:dyDescent="0.45">
      <c r="A6" s="4">
        <v>5</v>
      </c>
      <c r="B6">
        <v>65</v>
      </c>
      <c r="C6">
        <v>931</v>
      </c>
      <c r="D6">
        <v>12</v>
      </c>
      <c r="E6">
        <v>185</v>
      </c>
      <c r="F6">
        <v>18</v>
      </c>
      <c r="G6">
        <v>18</v>
      </c>
      <c r="H6">
        <f t="shared" si="0"/>
        <v>56.25</v>
      </c>
      <c r="I6">
        <f t="shared" si="1"/>
        <v>56.25</v>
      </c>
      <c r="J6">
        <f t="shared" si="2"/>
        <v>56.25</v>
      </c>
    </row>
    <row r="7" spans="1:10" x14ac:dyDescent="0.45">
      <c r="A7" s="4">
        <v>6</v>
      </c>
      <c r="B7">
        <v>9</v>
      </c>
      <c r="C7">
        <v>112</v>
      </c>
      <c r="D7">
        <v>14</v>
      </c>
      <c r="E7">
        <v>229</v>
      </c>
      <c r="F7">
        <v>3</v>
      </c>
      <c r="G7">
        <v>3</v>
      </c>
      <c r="H7">
        <f t="shared" si="0"/>
        <v>56.25</v>
      </c>
      <c r="I7">
        <f t="shared" si="1"/>
        <v>56.25</v>
      </c>
      <c r="J7">
        <f t="shared" si="2"/>
        <v>56.25</v>
      </c>
    </row>
    <row r="8" spans="1:10" x14ac:dyDescent="0.45">
      <c r="A8" s="4">
        <v>7</v>
      </c>
      <c r="B8">
        <v>10</v>
      </c>
      <c r="C8">
        <v>162</v>
      </c>
      <c r="D8">
        <v>17</v>
      </c>
      <c r="E8">
        <v>305</v>
      </c>
      <c r="F8">
        <v>4</v>
      </c>
      <c r="G8">
        <v>4</v>
      </c>
      <c r="H8">
        <f t="shared" si="0"/>
        <v>42.25</v>
      </c>
      <c r="I8">
        <f t="shared" si="1"/>
        <v>42.25</v>
      </c>
      <c r="J8">
        <f t="shared" si="2"/>
        <v>42.25</v>
      </c>
    </row>
    <row r="9" spans="1:10" x14ac:dyDescent="0.45">
      <c r="A9" s="4">
        <v>8</v>
      </c>
      <c r="B9">
        <v>12</v>
      </c>
      <c r="C9">
        <v>321</v>
      </c>
      <c r="D9">
        <v>20</v>
      </c>
      <c r="E9">
        <v>315</v>
      </c>
      <c r="F9">
        <v>5</v>
      </c>
      <c r="G9">
        <v>9</v>
      </c>
      <c r="H9">
        <f t="shared" si="0"/>
        <v>8.25</v>
      </c>
      <c r="I9">
        <f t="shared" si="1"/>
        <v>30.25</v>
      </c>
      <c r="J9">
        <f t="shared" si="2"/>
        <v>2.25</v>
      </c>
    </row>
    <row r="10" spans="1:10" x14ac:dyDescent="0.45">
      <c r="A10" s="4">
        <v>9</v>
      </c>
      <c r="B10">
        <v>20</v>
      </c>
      <c r="C10">
        <v>315</v>
      </c>
      <c r="D10">
        <v>21</v>
      </c>
      <c r="E10">
        <v>321</v>
      </c>
      <c r="F10">
        <v>8</v>
      </c>
      <c r="G10">
        <v>8</v>
      </c>
      <c r="H10">
        <f t="shared" si="0"/>
        <v>6.25</v>
      </c>
      <c r="I10">
        <f t="shared" si="1"/>
        <v>6.25</v>
      </c>
      <c r="J10">
        <f t="shared" si="2"/>
        <v>6.25</v>
      </c>
    </row>
    <row r="11" spans="1:10" x14ac:dyDescent="0.45">
      <c r="A11" s="4">
        <v>10</v>
      </c>
      <c r="B11">
        <v>30</v>
      </c>
      <c r="C11">
        <v>375</v>
      </c>
      <c r="D11">
        <v>27</v>
      </c>
      <c r="E11">
        <v>332</v>
      </c>
      <c r="F11">
        <v>12</v>
      </c>
      <c r="G11">
        <v>12</v>
      </c>
      <c r="H11">
        <f t="shared" si="0"/>
        <v>2.25</v>
      </c>
      <c r="I11">
        <f t="shared" si="1"/>
        <v>2.25</v>
      </c>
      <c r="J11">
        <f t="shared" si="2"/>
        <v>2.25</v>
      </c>
    </row>
    <row r="12" spans="1:10" x14ac:dyDescent="0.45">
      <c r="A12" s="4">
        <v>11</v>
      </c>
      <c r="B12">
        <v>33</v>
      </c>
      <c r="C12">
        <v>462</v>
      </c>
      <c r="D12">
        <v>27</v>
      </c>
      <c r="E12">
        <v>352</v>
      </c>
      <c r="F12">
        <v>13</v>
      </c>
      <c r="G12">
        <v>13</v>
      </c>
      <c r="H12">
        <f t="shared" si="0"/>
        <v>6.25</v>
      </c>
      <c r="I12">
        <f t="shared" si="1"/>
        <v>6.25</v>
      </c>
      <c r="J12">
        <f t="shared" si="2"/>
        <v>6.25</v>
      </c>
    </row>
    <row r="13" spans="1:10" x14ac:dyDescent="0.45">
      <c r="A13" s="4">
        <v>12</v>
      </c>
      <c r="B13">
        <v>27</v>
      </c>
      <c r="C13">
        <v>352</v>
      </c>
      <c r="D13">
        <v>30</v>
      </c>
      <c r="E13">
        <v>375</v>
      </c>
      <c r="F13">
        <v>10</v>
      </c>
      <c r="G13">
        <v>11</v>
      </c>
      <c r="H13">
        <f t="shared" si="0"/>
        <v>-0.25</v>
      </c>
      <c r="I13">
        <f t="shared" si="1"/>
        <v>0.25</v>
      </c>
      <c r="J13">
        <f t="shared" si="2"/>
        <v>0.25</v>
      </c>
    </row>
    <row r="14" spans="1:10" x14ac:dyDescent="0.45">
      <c r="A14" s="4">
        <v>13</v>
      </c>
      <c r="B14">
        <v>21</v>
      </c>
      <c r="C14">
        <v>305</v>
      </c>
      <c r="D14">
        <v>33</v>
      </c>
      <c r="E14">
        <v>462</v>
      </c>
      <c r="F14">
        <v>9</v>
      </c>
      <c r="G14">
        <v>7</v>
      </c>
      <c r="H14">
        <f t="shared" si="0"/>
        <v>5.25</v>
      </c>
      <c r="I14">
        <f t="shared" si="1"/>
        <v>2.25</v>
      </c>
      <c r="J14">
        <f t="shared" si="2"/>
        <v>12.25</v>
      </c>
    </row>
    <row r="15" spans="1:10" x14ac:dyDescent="0.45">
      <c r="A15" s="4">
        <v>14</v>
      </c>
      <c r="B15">
        <v>5</v>
      </c>
      <c r="C15">
        <v>84</v>
      </c>
      <c r="D15">
        <v>53</v>
      </c>
      <c r="E15">
        <v>703</v>
      </c>
      <c r="F15">
        <v>1</v>
      </c>
      <c r="G15">
        <v>2</v>
      </c>
      <c r="H15">
        <f t="shared" si="0"/>
        <v>80.75</v>
      </c>
      <c r="I15">
        <f t="shared" si="1"/>
        <v>90.25</v>
      </c>
      <c r="J15">
        <f t="shared" si="2"/>
        <v>72.25</v>
      </c>
    </row>
    <row r="16" spans="1:10" x14ac:dyDescent="0.45">
      <c r="A16" s="4">
        <v>15</v>
      </c>
      <c r="B16">
        <v>14</v>
      </c>
      <c r="C16">
        <v>229</v>
      </c>
      <c r="D16">
        <v>62</v>
      </c>
      <c r="E16">
        <v>740</v>
      </c>
      <c r="F16">
        <v>6</v>
      </c>
      <c r="G16">
        <v>6</v>
      </c>
      <c r="H16">
        <f t="shared" si="0"/>
        <v>20.25</v>
      </c>
      <c r="I16">
        <f t="shared" si="1"/>
        <v>20.25</v>
      </c>
      <c r="J16">
        <f t="shared" si="2"/>
        <v>20.25</v>
      </c>
    </row>
    <row r="17" spans="1:12" x14ac:dyDescent="0.45">
      <c r="A17" s="4">
        <v>16</v>
      </c>
      <c r="B17">
        <v>27</v>
      </c>
      <c r="C17">
        <v>332</v>
      </c>
      <c r="D17">
        <v>63</v>
      </c>
      <c r="E17">
        <v>872</v>
      </c>
      <c r="F17">
        <v>11</v>
      </c>
      <c r="G17">
        <v>10</v>
      </c>
      <c r="H17">
        <f t="shared" si="0"/>
        <v>-0.25</v>
      </c>
      <c r="I17">
        <f t="shared" si="1"/>
        <v>0.25</v>
      </c>
      <c r="J17">
        <f t="shared" si="2"/>
        <v>0.25</v>
      </c>
    </row>
    <row r="18" spans="1:12" x14ac:dyDescent="0.45">
      <c r="A18" s="4">
        <v>17</v>
      </c>
      <c r="B18">
        <v>17</v>
      </c>
      <c r="C18">
        <v>185</v>
      </c>
      <c r="D18">
        <v>65</v>
      </c>
      <c r="E18">
        <v>892</v>
      </c>
      <c r="F18">
        <v>7</v>
      </c>
      <c r="G18">
        <v>5</v>
      </c>
      <c r="H18">
        <f t="shared" si="0"/>
        <v>19.25</v>
      </c>
      <c r="I18">
        <f t="shared" si="1"/>
        <v>12.25</v>
      </c>
      <c r="J18">
        <f t="shared" si="2"/>
        <v>30.25</v>
      </c>
    </row>
    <row r="19" spans="1:12" x14ac:dyDescent="0.45">
      <c r="A19" s="4">
        <v>18</v>
      </c>
      <c r="B19">
        <v>53</v>
      </c>
      <c r="C19">
        <v>703</v>
      </c>
      <c r="D19">
        <v>65</v>
      </c>
      <c r="E19">
        <v>931</v>
      </c>
      <c r="F19">
        <v>14</v>
      </c>
      <c r="G19">
        <v>14</v>
      </c>
      <c r="H19">
        <f t="shared" si="0"/>
        <v>12.25</v>
      </c>
      <c r="I19">
        <f t="shared" si="1"/>
        <v>12.25</v>
      </c>
      <c r="J19">
        <f t="shared" si="2"/>
        <v>12.25</v>
      </c>
    </row>
    <row r="20" spans="1:12" x14ac:dyDescent="0.45">
      <c r="A20" s="4">
        <v>19</v>
      </c>
      <c r="B20">
        <v>62</v>
      </c>
      <c r="C20">
        <v>872</v>
      </c>
      <c r="D20">
        <v>68</v>
      </c>
      <c r="E20">
        <v>971</v>
      </c>
      <c r="F20">
        <v>15</v>
      </c>
      <c r="G20">
        <v>16</v>
      </c>
      <c r="H20">
        <f t="shared" si="0"/>
        <v>24.75</v>
      </c>
      <c r="I20">
        <f t="shared" si="1"/>
        <v>20.25</v>
      </c>
      <c r="J20">
        <f t="shared" si="2"/>
        <v>30.25</v>
      </c>
    </row>
    <row r="21" spans="1:12" x14ac:dyDescent="0.45">
      <c r="A21" s="4">
        <v>20</v>
      </c>
      <c r="B21">
        <v>65</v>
      </c>
      <c r="C21">
        <v>740</v>
      </c>
      <c r="D21">
        <v>70</v>
      </c>
      <c r="E21">
        <v>1125</v>
      </c>
      <c r="F21">
        <v>17</v>
      </c>
      <c r="G21">
        <v>15</v>
      </c>
      <c r="H21">
        <f t="shared" si="0"/>
        <v>29.25</v>
      </c>
      <c r="I21">
        <f t="shared" si="1"/>
        <v>42.25</v>
      </c>
      <c r="J21">
        <f t="shared" si="2"/>
        <v>20.25</v>
      </c>
    </row>
    <row r="22" spans="1:12" x14ac:dyDescent="0.45">
      <c r="F22" s="4" t="s">
        <v>29</v>
      </c>
      <c r="H22">
        <f>SUM(H2:H21)</f>
        <v>648</v>
      </c>
      <c r="I22">
        <f>SQRT(SUM(I2:I21))</f>
        <v>25.787593916455254</v>
      </c>
      <c r="J22">
        <f>SQRT(SUM(J2:J21))</f>
        <v>25.787593916455254</v>
      </c>
      <c r="K22">
        <f>H22/I22/J22</f>
        <v>0.97443609022556388</v>
      </c>
      <c r="L22" s="4" t="s">
        <v>30</v>
      </c>
    </row>
    <row r="24" spans="1:12" ht="15.7" x14ac:dyDescent="0.45">
      <c r="A24" s="3" t="s">
        <v>16</v>
      </c>
      <c r="B24">
        <f>AVERAGE($F$2:$F$21)</f>
        <v>10.5</v>
      </c>
      <c r="E24" s="5" t="s">
        <v>24</v>
      </c>
    </row>
    <row r="25" spans="1:12" x14ac:dyDescent="0.45">
      <c r="A25" s="3" t="s">
        <v>15</v>
      </c>
      <c r="B25">
        <f>AVERAGE($G$2:$G$21)</f>
        <v>10.5</v>
      </c>
    </row>
    <row r="26" spans="1:12" x14ac:dyDescent="0.45">
      <c r="A26" s="3"/>
      <c r="E26" t="s">
        <v>25</v>
      </c>
    </row>
    <row r="27" spans="1:12" x14ac:dyDescent="0.45">
      <c r="A27" s="3" t="s">
        <v>17</v>
      </c>
      <c r="B27">
        <f>_xlfn.STDEV.S(F2:F21)</f>
        <v>5.9160797830996161</v>
      </c>
    </row>
    <row r="28" spans="1:12" x14ac:dyDescent="0.45">
      <c r="A28" s="3" t="s">
        <v>18</v>
      </c>
      <c r="B28">
        <f>_xlfn.STDEV.S(G2:G21)</f>
        <v>5.9160797830996161</v>
      </c>
    </row>
    <row r="29" spans="1:12" x14ac:dyDescent="0.45">
      <c r="A29" s="3"/>
      <c r="E29" t="s">
        <v>34</v>
      </c>
    </row>
    <row r="30" spans="1:12" x14ac:dyDescent="0.45">
      <c r="A30" s="3" t="s">
        <v>14</v>
      </c>
      <c r="B30">
        <f>PEARSON(F2:F21,G2:G21)</f>
        <v>0.97443609022556366</v>
      </c>
      <c r="C30" s="4" t="s">
        <v>31</v>
      </c>
    </row>
    <row r="31" spans="1:12" x14ac:dyDescent="0.45">
      <c r="A31" s="1" t="s">
        <v>33</v>
      </c>
      <c r="B31">
        <f>B30*SQRT(18)/SQRT(1-B30^2)</f>
        <v>18.401551213092542</v>
      </c>
    </row>
    <row r="32" spans="1:12" x14ac:dyDescent="0.45">
      <c r="A32" s="1" t="s">
        <v>32</v>
      </c>
      <c r="B32">
        <f>_xlfn.T.DIST.2T(B31,18)</f>
        <v>4.0365222137157106E-13</v>
      </c>
    </row>
    <row r="33" spans="1:2" x14ac:dyDescent="0.45">
      <c r="A33" s="3"/>
      <c r="B33" t="s">
        <v>36</v>
      </c>
    </row>
    <row r="34" spans="1:2" x14ac:dyDescent="0.45">
      <c r="A34" s="3"/>
    </row>
    <row r="35" spans="1:2" x14ac:dyDescent="0.45">
      <c r="A35" s="3"/>
    </row>
    <row r="36" spans="1:2" x14ac:dyDescent="0.45">
      <c r="A36" s="3"/>
    </row>
    <row r="37" spans="1:2" x14ac:dyDescent="0.45">
      <c r="A37" s="3"/>
    </row>
  </sheetData>
  <sortState ref="E2:E21">
    <sortCondition ref="E2"/>
  </sortState>
  <phoneticPr fontId="1" type="noConversion"/>
  <conditionalFormatting sqref="A31:A32">
    <cfRule type="duplicateValues" dxfId="0" priority="1"/>
  </conditionalFormatting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Equation.3" shapeId="2049" r:id="rId3">
          <objectPr defaultSize="0" autoPict="0" r:id="rId4">
            <anchor moveWithCells="1">
              <from>
                <xdr:col>10</xdr:col>
                <xdr:colOff>541867</xdr:colOff>
                <xdr:row>3</xdr:row>
                <xdr:rowOff>4233</xdr:rowOff>
              </from>
              <to>
                <xdr:col>14</xdr:col>
                <xdr:colOff>541867</xdr:colOff>
                <xdr:row>9</xdr:row>
                <xdr:rowOff>4233</xdr:rowOff>
              </to>
            </anchor>
          </objectPr>
        </oleObject>
      </mc:Choice>
      <mc:Fallback>
        <oleObject progId="Equation.3" shapeId="2049" r:id="rId3"/>
      </mc:Fallback>
    </mc:AlternateContent>
    <mc:AlternateContent xmlns:mc="http://schemas.openxmlformats.org/markup-compatibility/2006">
      <mc:Choice Requires="x14">
        <oleObject progId="Equation.3" shapeId="2050" r:id="rId5">
          <objectPr defaultSize="0" autoPict="0" r:id="rId6">
            <anchor moveWithCells="1">
              <from>
                <xdr:col>10</xdr:col>
                <xdr:colOff>550333</xdr:colOff>
                <xdr:row>9</xdr:row>
                <xdr:rowOff>76200</xdr:rowOff>
              </from>
              <to>
                <xdr:col>13</xdr:col>
                <xdr:colOff>508000</xdr:colOff>
                <xdr:row>14</xdr:row>
                <xdr:rowOff>165100</xdr:rowOff>
              </to>
            </anchor>
          </objectPr>
        </oleObject>
      </mc:Choice>
      <mc:Fallback>
        <oleObject progId="Equation.3" shapeId="2050" r:id="rId5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pearson皮尔逊相关系数</vt:lpstr>
      <vt:lpstr>标准误</vt:lpstr>
      <vt:lpstr>spearman相关系数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2022-09-12T17:03:52Z</dcterms:modified>
</cp:coreProperties>
</file>